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idgeno.sharepoint.com/sites/NorskBridgeforbund/Delte dokumenter/General/Organisasjon/Bridgeting og kretsledermøte/2026/"/>
    </mc:Choice>
  </mc:AlternateContent>
  <xr:revisionPtr revIDLastSave="522" documentId="8_{492D36F2-FFFB-45C9-A173-3BD9F3E413C0}" xr6:coauthVersionLast="47" xr6:coauthVersionMax="47" xr10:uidLastSave="{EBB591CC-1526-4D53-84FE-E15EC43F435F}"/>
  <bookViews>
    <workbookView xWindow="14625" yWindow="-16200" windowWidth="29010" windowHeight="15585" activeTab="1" xr2:uid="{B310729B-DEBD-44A9-8360-1EB1A993DFB8}"/>
  </bookViews>
  <sheets>
    <sheet name="Resultat" sheetId="1" r:id="rId1"/>
    <sheet name="Grunnla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D60" i="1"/>
  <c r="E18" i="1"/>
  <c r="D18" i="1"/>
  <c r="C6" i="1" l="1"/>
  <c r="D6" i="1" s="1"/>
  <c r="D18" i="2"/>
  <c r="D7" i="1"/>
  <c r="D10" i="2"/>
  <c r="C8" i="1" s="1"/>
  <c r="D9" i="1"/>
  <c r="E9" i="1"/>
  <c r="C9" i="1"/>
  <c r="C69" i="1"/>
  <c r="D69" i="1"/>
  <c r="E69" i="1"/>
  <c r="C61" i="1"/>
  <c r="D61" i="1"/>
  <c r="E61" i="1"/>
  <c r="C55" i="1"/>
  <c r="D55" i="1"/>
  <c r="E55" i="1"/>
  <c r="C48" i="1"/>
  <c r="D48" i="1"/>
  <c r="E48" i="1"/>
  <c r="C44" i="1"/>
  <c r="D44" i="1"/>
  <c r="E44" i="1"/>
  <c r="C34" i="1"/>
  <c r="D34" i="1"/>
  <c r="E34" i="1"/>
  <c r="C31" i="1"/>
  <c r="D31" i="1"/>
  <c r="E31" i="1"/>
  <c r="C25" i="1"/>
  <c r="D25" i="1"/>
  <c r="E25" i="1"/>
  <c r="B69" i="1"/>
  <c r="B61" i="1"/>
  <c r="B55" i="1"/>
  <c r="B47" i="1"/>
  <c r="B48" i="1" s="1"/>
  <c r="B44" i="1"/>
  <c r="B34" i="1"/>
  <c r="B31" i="1"/>
  <c r="B25" i="1"/>
  <c r="B21" i="1"/>
  <c r="E6" i="1" l="1"/>
  <c r="C7" i="1"/>
  <c r="E7" i="1"/>
  <c r="E63" i="1"/>
  <c r="B28" i="1"/>
  <c r="D63" i="1"/>
  <c r="C63" i="1"/>
  <c r="B63" i="1"/>
  <c r="B65" i="1"/>
  <c r="B72" i="1" s="1"/>
  <c r="C21" i="1" l="1"/>
  <c r="C28" i="1" s="1"/>
  <c r="C65" i="1" s="1"/>
  <c r="C72" i="1" s="1"/>
  <c r="D8" i="1"/>
  <c r="D21" i="1" s="1"/>
  <c r="D28" i="1" s="1"/>
  <c r="D65" i="1" s="1"/>
  <c r="D72" i="1" s="1"/>
  <c r="E8" i="1"/>
  <c r="E21" i="1" s="1"/>
  <c r="E28" i="1" s="1"/>
  <c r="E65" i="1" s="1"/>
  <c r="E72" i="1" s="1"/>
</calcChain>
</file>

<file path=xl/sharedStrings.xml><?xml version="1.0" encoding="utf-8"?>
<sst xmlns="http://schemas.openxmlformats.org/spreadsheetml/2006/main" count="76" uniqueCount="66">
  <si>
    <t>Tekst</t>
  </si>
  <si>
    <t>2026</t>
  </si>
  <si>
    <t>2027</t>
  </si>
  <si>
    <t xml:space="preserve">Serviceavgift </t>
  </si>
  <si>
    <t>Medlemskontingent</t>
  </si>
  <si>
    <t>Lisens</t>
  </si>
  <si>
    <t>Inntekt Seriemesterskapet</t>
  </si>
  <si>
    <t>Inntekt NM klubblag</t>
  </si>
  <si>
    <t>Inntekt NM Par</t>
  </si>
  <si>
    <t>NM dame- og veteranlag</t>
  </si>
  <si>
    <t>Bridge for Alle</t>
  </si>
  <si>
    <t>Norsk Bridgefestival</t>
  </si>
  <si>
    <t>Inntekt online turneringer + Funbridge</t>
  </si>
  <si>
    <t>NM junior</t>
  </si>
  <si>
    <t>Inntekter Norsk Skolebridge</t>
  </si>
  <si>
    <t>Sum Driftsinntekter</t>
  </si>
  <si>
    <t>Diverse inntekter</t>
  </si>
  <si>
    <t>Inntekter salg bridgemateriell (netto)</t>
  </si>
  <si>
    <t>Sum annen inntekt</t>
  </si>
  <si>
    <t>Totale Inntekter NBF</t>
  </si>
  <si>
    <t>Lønnsrelaterte kostnader</t>
  </si>
  <si>
    <t>Sum lønn og godtgjørelser</t>
  </si>
  <si>
    <t>Div Fremmed ytelser</t>
  </si>
  <si>
    <t>Sum Fremmed ytelser</t>
  </si>
  <si>
    <t>Arrangementskostnader Seriemesterskapet</t>
  </si>
  <si>
    <t>Arrangementskostnader NM klubblag</t>
  </si>
  <si>
    <t>Arrangementskostnader NM par</t>
  </si>
  <si>
    <t>Utgift online turneringer + Funbridge</t>
  </si>
  <si>
    <t>Arrangementskostnader Norsk Bridgefestival</t>
  </si>
  <si>
    <t>Sum turneringskostnader</t>
  </si>
  <si>
    <t>Kontingent EBL, WBF, NBU</t>
  </si>
  <si>
    <t>Internasjonal representasjon</t>
  </si>
  <si>
    <t>Sum Internasjonal representasjon</t>
  </si>
  <si>
    <t>Kontorkostnader</t>
  </si>
  <si>
    <t>Kostnader styremøter</t>
  </si>
  <si>
    <t>Styrehonorar/møtegodtgjørelse</t>
  </si>
  <si>
    <t>Kostnader bridgeting/kretsledermøte/org.dager osv</t>
  </si>
  <si>
    <t>Sum kostnader styre/utvalg</t>
  </si>
  <si>
    <t>Rekruttering NBF</t>
  </si>
  <si>
    <t>Toppidrett bridge</t>
  </si>
  <si>
    <t>Utgifter Norsk Skolebridge</t>
  </si>
  <si>
    <t>Sum andre kostnader</t>
  </si>
  <si>
    <t>Totale kostnader NBF</t>
  </si>
  <si>
    <t>Resultat før finansposter</t>
  </si>
  <si>
    <t>Mva kompensasjon</t>
  </si>
  <si>
    <t>Finansinntekter/utgifter</t>
  </si>
  <si>
    <t>Sum finansposter/ekstern støtte</t>
  </si>
  <si>
    <t>Resultat etter finansposter</t>
  </si>
  <si>
    <t>Antall betalende per år</t>
  </si>
  <si>
    <t>Klubbmedlemskap</t>
  </si>
  <si>
    <t>Standard medlem</t>
  </si>
  <si>
    <t>I-medlemmer</t>
  </si>
  <si>
    <t>Juniormedlemmer</t>
  </si>
  <si>
    <t>Kontingentsats per år</t>
  </si>
  <si>
    <t>Serviceavgifter</t>
  </si>
  <si>
    <t>Turneringer med klubbpoeng</t>
  </si>
  <si>
    <t>Turneringer med forbundspoeng</t>
  </si>
  <si>
    <t>Norsk Bridgeforbund - Økonomiplan 2027 - 2029</t>
  </si>
  <si>
    <t>Klubbkontingent</t>
  </si>
  <si>
    <t>Inntekter rekruttering</t>
  </si>
  <si>
    <t>Etableringstøtte Bufdir/nasjonal grunnstøtte</t>
  </si>
  <si>
    <t>Standard medlem ekstra klubbmedlemsskap</t>
  </si>
  <si>
    <t>Standard medlem ekstra klubbmedlemskap</t>
  </si>
  <si>
    <t>Brukt prisvekst fra og med 31.12.2026</t>
  </si>
  <si>
    <t>Turneringer med forbundspoeng (per dag fra dag 2)</t>
  </si>
  <si>
    <t>Hentet fra budsjett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</si>
</sst>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kr&quot;\ * #,##0.00_-;\-&quot;kr&quot;\ * #,##0.00_-;_-&quot;kr&quot;\ * &quot;-&quot;??_-;_-@_-"/>
    <numFmt numFmtId="43" formatCode="_-* #,##0.00_-;\-* #,##0.00_-;_-* &quot;-&quot;??_-;_-@_-"/>
    <numFmt numFmtId="164" formatCode="_(* #,##0_);_(* \(#,##0\);_(* &quot;-&quot;??_);_(@_)"/>
    <numFmt numFmtId="165" formatCode="_ &quot;kr&quot;\ * #,##0_ ;_ &quot;kr&quot;\ * \-#,##0_ ;_ &quot;kr&quot;\ * &quot;-&quot;??_ ;_ @_ "/>
    <numFmt numFmtId="166" formatCode="_-&quot;kr&quot;\ * #,##0_-;\-&quot;kr&quot;\ * #,##0_-;_-&quot;kr&quot;\ 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name val="Arial"/>
      <family val="2"/>
    </font>
    <font>
      <b/>
      <sz val="14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4"/>
      <name val="Aptos Narrow"/>
      <family val="2"/>
      <scheme val="minor"/>
    </font>
    <font>
      <b/>
      <sz val="20"/>
      <name val="Open Sans"/>
      <family val="2"/>
    </font>
    <font>
      <sz val="11"/>
      <color theme="1"/>
      <name val="Open Sans"/>
      <family val="2"/>
    </font>
    <font>
      <sz val="10"/>
      <name val="Open Sans"/>
      <family val="2"/>
    </font>
    <font>
      <b/>
      <sz val="10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9"/>
      <color theme="9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5" xfId="3" applyFont="1" applyBorder="1"/>
    <xf numFmtId="0" fontId="3" fillId="0" borderId="6" xfId="3" applyFont="1" applyBorder="1"/>
    <xf numFmtId="0" fontId="1" fillId="0" borderId="8" xfId="3" applyBorder="1"/>
    <xf numFmtId="0" fontId="4" fillId="0" borderId="1" xfId="0" applyFont="1" applyBorder="1"/>
    <xf numFmtId="0" fontId="4" fillId="0" borderId="8" xfId="0" applyFont="1" applyBorder="1"/>
    <xf numFmtId="0" fontId="3" fillId="0" borderId="8" xfId="3" applyFont="1" applyBorder="1"/>
    <xf numFmtId="0" fontId="5" fillId="0" borderId="1" xfId="0" applyFont="1" applyBorder="1"/>
    <xf numFmtId="0" fontId="1" fillId="0" borderId="10" xfId="3" applyBorder="1"/>
    <xf numFmtId="0" fontId="4" fillId="0" borderId="11" xfId="0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8" fillId="2" borderId="0" xfId="0" applyFont="1" applyFill="1"/>
    <xf numFmtId="0" fontId="0" fillId="0" borderId="1" xfId="0" applyBorder="1"/>
    <xf numFmtId="0" fontId="3" fillId="0" borderId="7" xfId="3" applyFon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8" xfId="3" applyFont="1" applyBorder="1"/>
    <xf numFmtId="0" fontId="3" fillId="0" borderId="1" xfId="0" applyFont="1" applyBorder="1"/>
    <xf numFmtId="0" fontId="3" fillId="0" borderId="9" xfId="0" applyFont="1" applyBorder="1"/>
    <xf numFmtId="0" fontId="9" fillId="2" borderId="1" xfId="0" applyFont="1" applyFill="1" applyBorder="1"/>
    <xf numFmtId="165" fontId="10" fillId="0" borderId="0" xfId="2" applyNumberFormat="1" applyFont="1" applyFill="1"/>
    <xf numFmtId="165" fontId="10" fillId="3" borderId="0" xfId="2" applyNumberFormat="1" applyFont="1" applyFill="1"/>
    <xf numFmtId="166" fontId="10" fillId="0" borderId="0" xfId="2" applyNumberFormat="1" applyFont="1" applyFill="1"/>
    <xf numFmtId="0" fontId="9" fillId="2" borderId="2" xfId="0" applyFont="1" applyFill="1" applyBorder="1"/>
    <xf numFmtId="165" fontId="9" fillId="0" borderId="2" xfId="2" applyNumberFormat="1" applyFont="1" applyFill="1" applyBorder="1"/>
    <xf numFmtId="0" fontId="10" fillId="2" borderId="0" xfId="0" applyFont="1" applyFill="1"/>
    <xf numFmtId="164" fontId="10" fillId="0" borderId="0" xfId="1" applyNumberFormat="1" applyFont="1" applyFill="1"/>
    <xf numFmtId="0" fontId="9" fillId="2" borderId="0" xfId="0" applyFont="1" applyFill="1"/>
    <xf numFmtId="165" fontId="9" fillId="0" borderId="3" xfId="2" applyNumberFormat="1" applyFont="1" applyFill="1" applyBorder="1"/>
    <xf numFmtId="49" fontId="9" fillId="0" borderId="1" xfId="1" applyNumberFormat="1" applyFont="1" applyFill="1" applyBorder="1" applyAlignment="1">
      <alignment horizontal="center"/>
    </xf>
    <xf numFmtId="49" fontId="9" fillId="0" borderId="4" xfId="1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65" fontId="10" fillId="3" borderId="0" xfId="0" applyNumberFormat="1" applyFont="1" applyFill="1"/>
    <xf numFmtId="166" fontId="10" fillId="0" borderId="0" xfId="2" applyNumberFormat="1" applyFont="1"/>
    <xf numFmtId="0" fontId="10" fillId="0" borderId="0" xfId="0" applyFont="1"/>
    <xf numFmtId="0" fontId="9" fillId="2" borderId="3" xfId="0" applyFont="1" applyFill="1" applyBorder="1"/>
    <xf numFmtId="9" fontId="0" fillId="0" borderId="0" xfId="0" applyNumberFormat="1"/>
    <xf numFmtId="166" fontId="0" fillId="0" borderId="1" xfId="2" applyNumberFormat="1" applyFont="1" applyBorder="1"/>
    <xf numFmtId="166" fontId="0" fillId="0" borderId="9" xfId="2" applyNumberFormat="1" applyFont="1" applyBorder="1"/>
    <xf numFmtId="166" fontId="4" fillId="0" borderId="1" xfId="2" applyNumberFormat="1" applyFont="1" applyBorder="1"/>
    <xf numFmtId="166" fontId="4" fillId="0" borderId="1" xfId="2" applyNumberFormat="1" applyFont="1" applyBorder="1" applyAlignment="1">
      <alignment horizontal="center"/>
    </xf>
    <xf numFmtId="1" fontId="1" fillId="0" borderId="1" xfId="2" applyNumberFormat="1" applyBorder="1"/>
    <xf numFmtId="1" fontId="0" fillId="0" borderId="1" xfId="2" applyNumberFormat="1" applyFont="1" applyBorder="1"/>
    <xf numFmtId="1" fontId="0" fillId="0" borderId="9" xfId="2" applyNumberFormat="1" applyFont="1" applyBorder="1"/>
    <xf numFmtId="1" fontId="4" fillId="0" borderId="1" xfId="2" applyNumberFormat="1" applyFont="1" applyBorder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166" fontId="4" fillId="0" borderId="1" xfId="2" applyNumberFormat="1" applyFont="1" applyBorder="1" applyAlignment="1">
      <alignment horizontal="right"/>
    </xf>
  </cellXfs>
  <cellStyles count="4">
    <cellStyle name="Komma" xfId="1" builtinId="3"/>
    <cellStyle name="Normal" xfId="0" builtinId="0"/>
    <cellStyle name="Normal 2" xfId="3" xr:uid="{27B434B8-A3DD-481E-9A96-D1D3345203C9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ED5D6-874B-4352-9329-E51D61144623}">
  <dimension ref="A1:E72"/>
  <sheetViews>
    <sheetView workbookViewId="0">
      <selection activeCell="G51" sqref="G51"/>
    </sheetView>
  </sheetViews>
  <sheetFormatPr baseColWidth="10" defaultRowHeight="14.4" x14ac:dyDescent="0.3"/>
  <cols>
    <col min="1" max="1" width="42.44140625" bestFit="1" customWidth="1"/>
    <col min="2" max="2" width="14.21875" customWidth="1"/>
    <col min="3" max="3" width="20" customWidth="1"/>
    <col min="4" max="4" width="19" customWidth="1"/>
    <col min="5" max="5" width="23.44140625" customWidth="1"/>
  </cols>
  <sheetData>
    <row r="1" spans="1:5" ht="24.6" x14ac:dyDescent="0.4">
      <c r="A1" s="48" t="s">
        <v>57</v>
      </c>
      <c r="B1" s="48"/>
      <c r="C1" s="48"/>
      <c r="D1" s="48"/>
      <c r="E1" s="48"/>
    </row>
    <row r="2" spans="1:5" ht="24.6" x14ac:dyDescent="0.4">
      <c r="A2" s="1"/>
      <c r="B2" s="1"/>
      <c r="C2" s="1"/>
    </row>
    <row r="3" spans="1:5" ht="28.8" x14ac:dyDescent="0.65">
      <c r="A3" s="11"/>
      <c r="B3" s="49" t="s">
        <v>65</v>
      </c>
      <c r="C3" s="11"/>
      <c r="D3" s="12"/>
      <c r="E3" s="12"/>
    </row>
    <row r="4" spans="1:5" ht="15.6" x14ac:dyDescent="0.35">
      <c r="A4" s="12"/>
      <c r="B4" s="50"/>
      <c r="C4" s="12"/>
      <c r="D4" s="12"/>
      <c r="E4" s="12"/>
    </row>
    <row r="5" spans="1:5" ht="15" x14ac:dyDescent="0.35">
      <c r="A5" s="22" t="s">
        <v>0</v>
      </c>
      <c r="B5" s="32" t="s">
        <v>1</v>
      </c>
      <c r="C5" s="33" t="s">
        <v>2</v>
      </c>
      <c r="D5" s="34">
        <v>2028</v>
      </c>
      <c r="E5" s="34">
        <v>2029</v>
      </c>
    </row>
    <row r="6" spans="1:5" ht="15" x14ac:dyDescent="0.35">
      <c r="A6" s="13" t="s">
        <v>3</v>
      </c>
      <c r="B6" s="23">
        <v>4849369</v>
      </c>
      <c r="C6" s="24">
        <f>B6*Grunnlag!D18/Grunnlag!C18</f>
        <v>5091837.45</v>
      </c>
      <c r="D6" s="35">
        <f>C6*Grunnlag!E18/Grunnlag!D18</f>
        <v>5334305.9000000004</v>
      </c>
      <c r="E6" s="35">
        <f>D6*Grunnlag!F18/Grunnlag!E18</f>
        <v>5576774.3500000006</v>
      </c>
    </row>
    <row r="7" spans="1:5" ht="15" x14ac:dyDescent="0.35">
      <c r="A7" s="13" t="s">
        <v>4</v>
      </c>
      <c r="B7" s="23">
        <v>1880000</v>
      </c>
      <c r="C7" s="24">
        <f>(Grunnlag!D3*Grunnlag!D11)+(Grunnlag!D5*Grunnlag!D13)+(Grunnlag!D6*Grunnlag!D14)+(Grunnlag!D4*Grunnlag!D12)</f>
        <v>2149000</v>
      </c>
      <c r="D7" s="24">
        <f>(Grunnlag!E3*Grunnlag!E11)+(Grunnlag!E5*Grunnlag!E13)+(Grunnlag!E6*Grunnlag!E14)+(Grunnlag!E4*Grunnlag!E12)</f>
        <v>2259000</v>
      </c>
      <c r="E7" s="24">
        <f>(Grunnlag!F3*Grunnlag!F11)+(Grunnlag!F5*Grunnlag!F13)+(Grunnlag!F6*Grunnlag!F14)+(Grunnlag!F4*Grunnlag!F12)</f>
        <v>2366000</v>
      </c>
    </row>
    <row r="8" spans="1:5" ht="15" x14ac:dyDescent="0.35">
      <c r="A8" s="13" t="s">
        <v>58</v>
      </c>
      <c r="B8" s="23">
        <v>560000</v>
      </c>
      <c r="C8" s="24">
        <f>Grunnlag!D2*Grunnlag!D10</f>
        <v>588000</v>
      </c>
      <c r="D8" s="24">
        <f>Grunnlag!E2*Grunnlag!E10</f>
        <v>605000</v>
      </c>
      <c r="E8" s="24">
        <f>Grunnlag!F2*Grunnlag!F10</f>
        <v>632500</v>
      </c>
    </row>
    <row r="9" spans="1:5" ht="15" x14ac:dyDescent="0.35">
      <c r="A9" s="13" t="s">
        <v>5</v>
      </c>
      <c r="B9" s="23">
        <v>180000</v>
      </c>
      <c r="C9" s="24">
        <f>Grunnlag!D7*Grunnlag!D15</f>
        <v>180000</v>
      </c>
      <c r="D9" s="24">
        <f>Grunnlag!E7*Grunnlag!E15</f>
        <v>180000</v>
      </c>
      <c r="E9" s="24">
        <f>Grunnlag!F7*Grunnlag!F15</f>
        <v>180000</v>
      </c>
    </row>
    <row r="10" spans="1:5" ht="15" x14ac:dyDescent="0.35">
      <c r="A10" s="13" t="s">
        <v>6</v>
      </c>
      <c r="B10" s="23">
        <v>1553000</v>
      </c>
      <c r="C10" s="23">
        <v>1450000</v>
      </c>
      <c r="D10" s="23">
        <v>1450000</v>
      </c>
      <c r="E10" s="23">
        <v>1450000</v>
      </c>
    </row>
    <row r="11" spans="1:5" ht="15" x14ac:dyDescent="0.35">
      <c r="A11" s="13" t="s">
        <v>7</v>
      </c>
      <c r="B11" s="23">
        <v>262400</v>
      </c>
      <c r="C11" s="23">
        <v>250000</v>
      </c>
      <c r="D11" s="25">
        <v>250000</v>
      </c>
      <c r="E11" s="25">
        <v>250000</v>
      </c>
    </row>
    <row r="12" spans="1:5" ht="15" x14ac:dyDescent="0.35">
      <c r="A12" s="13" t="s">
        <v>8</v>
      </c>
      <c r="B12" s="23">
        <v>176000</v>
      </c>
      <c r="C12" s="23">
        <v>180000</v>
      </c>
      <c r="D12" s="25">
        <v>180000</v>
      </c>
      <c r="E12" s="25">
        <v>180000</v>
      </c>
    </row>
    <row r="13" spans="1:5" ht="15" x14ac:dyDescent="0.35">
      <c r="A13" s="13" t="s">
        <v>9</v>
      </c>
      <c r="B13" s="23">
        <v>154000</v>
      </c>
      <c r="C13" s="23">
        <v>150000</v>
      </c>
      <c r="D13" s="25">
        <v>150000</v>
      </c>
      <c r="E13" s="25">
        <v>150000</v>
      </c>
    </row>
    <row r="14" spans="1:5" ht="15" x14ac:dyDescent="0.35">
      <c r="A14" s="13" t="s">
        <v>10</v>
      </c>
      <c r="B14" s="23">
        <v>842500</v>
      </c>
      <c r="C14" s="23">
        <v>500000</v>
      </c>
      <c r="D14" s="36">
        <v>500000</v>
      </c>
      <c r="E14" s="36">
        <v>500000</v>
      </c>
    </row>
    <row r="15" spans="1:5" ht="15" x14ac:dyDescent="0.35">
      <c r="A15" s="13" t="s">
        <v>11</v>
      </c>
      <c r="B15" s="23">
        <v>1283350</v>
      </c>
      <c r="C15" s="23">
        <v>1200000</v>
      </c>
      <c r="D15" s="36">
        <v>1200000</v>
      </c>
      <c r="E15" s="36">
        <v>1200000</v>
      </c>
    </row>
    <row r="16" spans="1:5" ht="15" x14ac:dyDescent="0.35">
      <c r="A16" s="13" t="s">
        <v>12</v>
      </c>
      <c r="B16" s="23">
        <v>294400</v>
      </c>
      <c r="C16" s="23">
        <v>300000</v>
      </c>
      <c r="D16" s="36">
        <v>300000</v>
      </c>
      <c r="E16" s="36">
        <v>300000</v>
      </c>
    </row>
    <row r="17" spans="1:5" ht="15" x14ac:dyDescent="0.35">
      <c r="A17" s="13" t="s">
        <v>13</v>
      </c>
      <c r="B17" s="23">
        <v>25200</v>
      </c>
      <c r="C17" s="23">
        <v>30000</v>
      </c>
      <c r="D17" s="36">
        <v>30000</v>
      </c>
      <c r="E17" s="36">
        <v>30000</v>
      </c>
    </row>
    <row r="18" spans="1:5" ht="15" x14ac:dyDescent="0.35">
      <c r="A18" s="13" t="s">
        <v>14</v>
      </c>
      <c r="B18" s="23">
        <v>3675021</v>
      </c>
      <c r="C18" s="23">
        <v>3642127</v>
      </c>
      <c r="D18" s="36">
        <f>2572400/8*12</f>
        <v>3858600</v>
      </c>
      <c r="E18" s="36">
        <f>2572400/8*12</f>
        <v>3858600</v>
      </c>
    </row>
    <row r="19" spans="1:5" ht="15" x14ac:dyDescent="0.35">
      <c r="A19" s="13" t="s">
        <v>60</v>
      </c>
      <c r="B19" s="23">
        <v>450000</v>
      </c>
      <c r="C19" s="23">
        <v>450000</v>
      </c>
      <c r="D19" s="36">
        <v>450000</v>
      </c>
      <c r="E19" s="36">
        <v>1000000</v>
      </c>
    </row>
    <row r="20" spans="1:5" ht="15" x14ac:dyDescent="0.35">
      <c r="A20" s="13" t="s">
        <v>59</v>
      </c>
      <c r="B20" s="23">
        <v>1984569</v>
      </c>
      <c r="C20" s="23">
        <v>2000000</v>
      </c>
      <c r="D20" s="36">
        <v>2000000</v>
      </c>
      <c r="E20" s="36">
        <v>2000000</v>
      </c>
    </row>
    <row r="21" spans="1:5" ht="15" x14ac:dyDescent="0.35">
      <c r="A21" s="26" t="s">
        <v>15</v>
      </c>
      <c r="B21" s="27">
        <f>SUM(B6:B20)</f>
        <v>18169809</v>
      </c>
      <c r="C21" s="27">
        <f>SUM(C6:C20)</f>
        <v>18160964.449999999</v>
      </c>
      <c r="D21" s="27">
        <f>SUM(D6:D20)</f>
        <v>18746905.899999999</v>
      </c>
      <c r="E21" s="27">
        <f>SUM(E6:E20)</f>
        <v>19673874.350000001</v>
      </c>
    </row>
    <row r="22" spans="1:5" ht="15" x14ac:dyDescent="0.35">
      <c r="A22" s="28"/>
      <c r="B22" s="23"/>
      <c r="C22" s="23"/>
      <c r="D22" s="37"/>
      <c r="E22" s="37"/>
    </row>
    <row r="23" spans="1:5" ht="15" x14ac:dyDescent="0.35">
      <c r="A23" s="28" t="s">
        <v>16</v>
      </c>
      <c r="B23" s="23">
        <v>125000</v>
      </c>
      <c r="C23" s="23">
        <v>100000</v>
      </c>
      <c r="D23" s="23">
        <v>100000</v>
      </c>
      <c r="E23" s="23">
        <v>100000</v>
      </c>
    </row>
    <row r="24" spans="1:5" ht="15" x14ac:dyDescent="0.35">
      <c r="A24" s="28" t="s">
        <v>17</v>
      </c>
      <c r="B24" s="23">
        <v>350000</v>
      </c>
      <c r="C24" s="23">
        <v>400000</v>
      </c>
      <c r="D24" s="23">
        <v>400000</v>
      </c>
      <c r="E24" s="23">
        <v>450000</v>
      </c>
    </row>
    <row r="25" spans="1:5" ht="15" x14ac:dyDescent="0.35">
      <c r="A25" s="26" t="s">
        <v>18</v>
      </c>
      <c r="B25" s="27">
        <f>SUM(B23:B24)</f>
        <v>475000</v>
      </c>
      <c r="C25" s="27">
        <f t="shared" ref="C25:E25" si="0">SUM(C23:C24)</f>
        <v>500000</v>
      </c>
      <c r="D25" s="27">
        <f t="shared" si="0"/>
        <v>500000</v>
      </c>
      <c r="E25" s="27">
        <f t="shared" si="0"/>
        <v>550000</v>
      </c>
    </row>
    <row r="26" spans="1:5" ht="15" x14ac:dyDescent="0.35">
      <c r="A26" s="28"/>
      <c r="B26" s="23"/>
      <c r="C26" s="23"/>
      <c r="D26" s="37"/>
      <c r="E26" s="37"/>
    </row>
    <row r="27" spans="1:5" ht="15" x14ac:dyDescent="0.35">
      <c r="A27" s="28"/>
      <c r="B27" s="23"/>
      <c r="C27" s="23"/>
      <c r="D27" s="37"/>
      <c r="E27" s="37"/>
    </row>
    <row r="28" spans="1:5" ht="15" x14ac:dyDescent="0.35">
      <c r="A28" s="26" t="s">
        <v>19</v>
      </c>
      <c r="B28" s="27">
        <f>B21+B25</f>
        <v>18644809</v>
      </c>
      <c r="C28" s="27">
        <f t="shared" ref="C28:E28" si="1">C21+C25</f>
        <v>18660964.449999999</v>
      </c>
      <c r="D28" s="27">
        <f t="shared" si="1"/>
        <v>19246905.899999999</v>
      </c>
      <c r="E28" s="27">
        <f t="shared" si="1"/>
        <v>20223874.350000001</v>
      </c>
    </row>
    <row r="29" spans="1:5" ht="15" x14ac:dyDescent="0.35">
      <c r="A29" s="28"/>
      <c r="B29" s="23"/>
      <c r="C29" s="23"/>
      <c r="D29" s="37"/>
      <c r="E29" s="37"/>
    </row>
    <row r="30" spans="1:5" ht="15" x14ac:dyDescent="0.35">
      <c r="A30" s="28" t="s">
        <v>20</v>
      </c>
      <c r="B30" s="23">
        <v>4538688</v>
      </c>
      <c r="C30" s="23">
        <v>4700000</v>
      </c>
      <c r="D30" s="23">
        <v>4850000</v>
      </c>
      <c r="E30" s="23">
        <v>5000000</v>
      </c>
    </row>
    <row r="31" spans="1:5" ht="15" x14ac:dyDescent="0.35">
      <c r="A31" s="26" t="s">
        <v>21</v>
      </c>
      <c r="B31" s="27">
        <f>SUM(B30)</f>
        <v>4538688</v>
      </c>
      <c r="C31" s="27">
        <f t="shared" ref="C31:E31" si="2">SUM(C30)</f>
        <v>4700000</v>
      </c>
      <c r="D31" s="27">
        <f t="shared" si="2"/>
        <v>4850000</v>
      </c>
      <c r="E31" s="27">
        <f t="shared" si="2"/>
        <v>5000000</v>
      </c>
    </row>
    <row r="32" spans="1:5" ht="15" x14ac:dyDescent="0.35">
      <c r="A32" s="28"/>
      <c r="B32" s="23"/>
      <c r="C32" s="23"/>
      <c r="D32" s="37"/>
      <c r="E32" s="37"/>
    </row>
    <row r="33" spans="1:5" ht="15" x14ac:dyDescent="0.35">
      <c r="A33" s="13" t="s">
        <v>22</v>
      </c>
      <c r="B33" s="29">
        <v>1579599</v>
      </c>
      <c r="C33" s="29">
        <v>1600000</v>
      </c>
      <c r="D33" s="29">
        <v>1700000</v>
      </c>
      <c r="E33" s="29">
        <v>1800000</v>
      </c>
    </row>
    <row r="34" spans="1:5" ht="15" x14ac:dyDescent="0.35">
      <c r="A34" s="26" t="s">
        <v>23</v>
      </c>
      <c r="B34" s="27">
        <f>SUM(B33)</f>
        <v>1579599</v>
      </c>
      <c r="C34" s="27">
        <f t="shared" ref="C34:E34" si="3">SUM(C33)</f>
        <v>1600000</v>
      </c>
      <c r="D34" s="27">
        <f t="shared" si="3"/>
        <v>1700000</v>
      </c>
      <c r="E34" s="27">
        <f t="shared" si="3"/>
        <v>1800000</v>
      </c>
    </row>
    <row r="35" spans="1:5" ht="15" x14ac:dyDescent="0.35">
      <c r="A35" s="28"/>
      <c r="B35" s="23"/>
      <c r="C35" s="23"/>
      <c r="D35" s="37"/>
      <c r="E35" s="37"/>
    </row>
    <row r="36" spans="1:5" ht="15" x14ac:dyDescent="0.35">
      <c r="A36" s="13" t="s">
        <v>24</v>
      </c>
      <c r="B36" s="29">
        <v>1136600</v>
      </c>
      <c r="C36" s="29">
        <v>1200000</v>
      </c>
      <c r="D36" s="29">
        <v>1200000</v>
      </c>
      <c r="E36" s="29">
        <v>1200000</v>
      </c>
    </row>
    <row r="37" spans="1:5" ht="15" x14ac:dyDescent="0.35">
      <c r="A37" s="13" t="s">
        <v>25</v>
      </c>
      <c r="B37" s="29">
        <v>80000</v>
      </c>
      <c r="C37" s="29">
        <v>80000</v>
      </c>
      <c r="D37" s="29">
        <v>80000</v>
      </c>
      <c r="E37" s="29">
        <v>80000</v>
      </c>
    </row>
    <row r="38" spans="1:5" ht="15" x14ac:dyDescent="0.35">
      <c r="A38" s="13" t="s">
        <v>26</v>
      </c>
      <c r="B38" s="29">
        <v>150000</v>
      </c>
      <c r="C38" s="29">
        <v>150000</v>
      </c>
      <c r="D38" s="29">
        <v>150000</v>
      </c>
      <c r="E38" s="29">
        <v>150000</v>
      </c>
    </row>
    <row r="39" spans="1:5" ht="15" x14ac:dyDescent="0.35">
      <c r="A39" s="13" t="s">
        <v>9</v>
      </c>
      <c r="B39" s="29">
        <v>154000</v>
      </c>
      <c r="C39" s="29">
        <v>150000</v>
      </c>
      <c r="D39" s="29">
        <v>150000</v>
      </c>
      <c r="E39" s="29">
        <v>150000</v>
      </c>
    </row>
    <row r="40" spans="1:5" ht="15" x14ac:dyDescent="0.35">
      <c r="A40" s="13" t="s">
        <v>27</v>
      </c>
      <c r="B40" s="29">
        <v>118500</v>
      </c>
      <c r="C40" s="29">
        <v>120000</v>
      </c>
      <c r="D40" s="29">
        <v>120000</v>
      </c>
      <c r="E40" s="29">
        <v>120000</v>
      </c>
    </row>
    <row r="41" spans="1:5" ht="15" x14ac:dyDescent="0.35">
      <c r="A41" s="13" t="s">
        <v>28</v>
      </c>
      <c r="B41" s="29">
        <v>1064000</v>
      </c>
      <c r="C41" s="29">
        <v>1000000</v>
      </c>
      <c r="D41" s="29">
        <v>1000000</v>
      </c>
      <c r="E41" s="29">
        <v>1000000</v>
      </c>
    </row>
    <row r="42" spans="1:5" ht="15" x14ac:dyDescent="0.35">
      <c r="A42" s="13" t="s">
        <v>10</v>
      </c>
      <c r="B42" s="29">
        <v>534100</v>
      </c>
      <c r="C42" s="29">
        <v>300000</v>
      </c>
      <c r="D42" s="29">
        <v>300000</v>
      </c>
      <c r="E42" s="29">
        <v>300000</v>
      </c>
    </row>
    <row r="43" spans="1:5" ht="15" x14ac:dyDescent="0.35">
      <c r="A43" s="13" t="s">
        <v>13</v>
      </c>
      <c r="B43" s="29">
        <v>93570</v>
      </c>
      <c r="C43" s="29">
        <v>100000</v>
      </c>
      <c r="D43" s="29">
        <v>100000</v>
      </c>
      <c r="E43" s="29">
        <v>100000</v>
      </c>
    </row>
    <row r="44" spans="1:5" ht="15" x14ac:dyDescent="0.35">
      <c r="A44" s="26" t="s">
        <v>29</v>
      </c>
      <c r="B44" s="27">
        <f>SUM(B36:B43)</f>
        <v>3330770</v>
      </c>
      <c r="C44" s="27">
        <f>SUM(C36:C43)</f>
        <v>3100000</v>
      </c>
      <c r="D44" s="27">
        <f>SUM(D36:D43)</f>
        <v>3100000</v>
      </c>
      <c r="E44" s="27">
        <f>SUM(E36:E43)</f>
        <v>3100000</v>
      </c>
    </row>
    <row r="45" spans="1:5" ht="15" x14ac:dyDescent="0.35">
      <c r="A45" s="28"/>
      <c r="B45" s="23"/>
      <c r="C45" s="23"/>
      <c r="D45" s="37"/>
      <c r="E45" s="37"/>
    </row>
    <row r="46" spans="1:5" ht="15" x14ac:dyDescent="0.35">
      <c r="A46" s="28" t="s">
        <v>30</v>
      </c>
      <c r="B46" s="29">
        <v>194400</v>
      </c>
      <c r="C46" s="25">
        <v>200000</v>
      </c>
      <c r="D46" s="25">
        <v>200000</v>
      </c>
      <c r="E46" s="25">
        <v>200000</v>
      </c>
    </row>
    <row r="47" spans="1:5" ht="15" x14ac:dyDescent="0.35">
      <c r="A47" s="28" t="s">
        <v>31</v>
      </c>
      <c r="B47" s="23">
        <f>1119100-B46</f>
        <v>924700</v>
      </c>
      <c r="C47" s="23">
        <v>1200000</v>
      </c>
      <c r="D47" s="23">
        <v>1200000</v>
      </c>
      <c r="E47" s="23">
        <v>1200000</v>
      </c>
    </row>
    <row r="48" spans="1:5" ht="15" x14ac:dyDescent="0.35">
      <c r="A48" s="26" t="s">
        <v>32</v>
      </c>
      <c r="B48" s="27">
        <f>SUM(B46:B47)</f>
        <v>1119100</v>
      </c>
      <c r="C48" s="27">
        <f t="shared" ref="C48:E48" si="4">SUM(C46:C47)</f>
        <v>1400000</v>
      </c>
      <c r="D48" s="27">
        <f t="shared" si="4"/>
        <v>1400000</v>
      </c>
      <c r="E48" s="27">
        <f t="shared" si="4"/>
        <v>1400000</v>
      </c>
    </row>
    <row r="49" spans="1:5" ht="15" x14ac:dyDescent="0.35">
      <c r="A49" s="28"/>
      <c r="B49" s="23"/>
      <c r="C49" s="23"/>
      <c r="D49" s="37"/>
      <c r="E49" s="37"/>
    </row>
    <row r="50" spans="1:5" ht="15" x14ac:dyDescent="0.35">
      <c r="A50" s="26" t="s">
        <v>33</v>
      </c>
      <c r="B50" s="27">
        <v>1250000</v>
      </c>
      <c r="C50" s="27">
        <v>1300000</v>
      </c>
      <c r="D50" s="27">
        <v>1350000</v>
      </c>
      <c r="E50" s="27">
        <v>1400000</v>
      </c>
    </row>
    <row r="51" spans="1:5" ht="15" x14ac:dyDescent="0.35">
      <c r="A51" s="28"/>
      <c r="B51" s="23"/>
      <c r="C51" s="23"/>
      <c r="D51" s="37"/>
      <c r="E51" s="37"/>
    </row>
    <row r="52" spans="1:5" ht="15" x14ac:dyDescent="0.35">
      <c r="A52" s="28" t="s">
        <v>34</v>
      </c>
      <c r="B52" s="23">
        <v>200000</v>
      </c>
      <c r="C52" s="23">
        <v>200000</v>
      </c>
      <c r="D52" s="23">
        <v>220000</v>
      </c>
      <c r="E52" s="23">
        <v>220000</v>
      </c>
    </row>
    <row r="53" spans="1:5" ht="15" x14ac:dyDescent="0.35">
      <c r="A53" s="13" t="s">
        <v>35</v>
      </c>
      <c r="B53" s="23">
        <v>100000</v>
      </c>
      <c r="C53" s="23">
        <v>200000</v>
      </c>
      <c r="D53" s="23">
        <v>200000</v>
      </c>
      <c r="E53" s="23">
        <v>200000</v>
      </c>
    </row>
    <row r="54" spans="1:5" ht="15" x14ac:dyDescent="0.35">
      <c r="A54" s="13" t="s">
        <v>36</v>
      </c>
      <c r="B54" s="23">
        <v>150000</v>
      </c>
      <c r="C54" s="23">
        <v>150000</v>
      </c>
      <c r="D54" s="23">
        <v>200000</v>
      </c>
      <c r="E54" s="23">
        <v>150000</v>
      </c>
    </row>
    <row r="55" spans="1:5" ht="15" x14ac:dyDescent="0.35">
      <c r="A55" s="26" t="s">
        <v>37</v>
      </c>
      <c r="B55" s="27">
        <f>SUM(B52:B54)</f>
        <v>450000</v>
      </c>
      <c r="C55" s="27">
        <f t="shared" ref="C55:E55" si="5">SUM(C52:C54)</f>
        <v>550000</v>
      </c>
      <c r="D55" s="27">
        <f t="shared" si="5"/>
        <v>620000</v>
      </c>
      <c r="E55" s="27">
        <f t="shared" si="5"/>
        <v>570000</v>
      </c>
    </row>
    <row r="56" spans="1:5" ht="15" x14ac:dyDescent="0.35">
      <c r="A56" s="28"/>
      <c r="B56" s="23"/>
      <c r="C56" s="23"/>
      <c r="D56" s="37"/>
      <c r="E56" s="37"/>
    </row>
    <row r="57" spans="1:5" ht="15" x14ac:dyDescent="0.35">
      <c r="A57" s="28"/>
      <c r="B57" s="23"/>
      <c r="C57" s="23"/>
      <c r="D57" s="37"/>
      <c r="E57" s="37"/>
    </row>
    <row r="58" spans="1:5" ht="15" x14ac:dyDescent="0.35">
      <c r="A58" s="28" t="s">
        <v>38</v>
      </c>
      <c r="B58" s="23">
        <v>2647453</v>
      </c>
      <c r="C58" s="23">
        <v>2700000</v>
      </c>
      <c r="D58" s="23">
        <v>2700000</v>
      </c>
      <c r="E58" s="23">
        <v>2700000</v>
      </c>
    </row>
    <row r="59" spans="1:5" ht="15" x14ac:dyDescent="0.35">
      <c r="A59" s="28" t="s">
        <v>39</v>
      </c>
      <c r="B59" s="23">
        <v>108200</v>
      </c>
      <c r="C59" s="23">
        <v>120000</v>
      </c>
      <c r="D59" s="23">
        <v>120000</v>
      </c>
      <c r="E59" s="23">
        <v>120000</v>
      </c>
    </row>
    <row r="60" spans="1:5" ht="15" x14ac:dyDescent="0.35">
      <c r="A60" s="28" t="s">
        <v>40</v>
      </c>
      <c r="B60" s="23">
        <v>3675022</v>
      </c>
      <c r="C60" s="23">
        <v>3642126</v>
      </c>
      <c r="D60" s="23">
        <f>2572400/8*12</f>
        <v>3858600</v>
      </c>
      <c r="E60" s="23">
        <f>2572400/8*12</f>
        <v>3858600</v>
      </c>
    </row>
    <row r="61" spans="1:5" ht="15" x14ac:dyDescent="0.35">
      <c r="A61" s="26" t="s">
        <v>41</v>
      </c>
      <c r="B61" s="27">
        <f>SUM(B58:B60)</f>
        <v>6430675</v>
      </c>
      <c r="C61" s="27">
        <f t="shared" ref="C61:E61" si="6">SUM(C58:C60)</f>
        <v>6462126</v>
      </c>
      <c r="D61" s="27">
        <f t="shared" si="6"/>
        <v>6678600</v>
      </c>
      <c r="E61" s="27">
        <f t="shared" si="6"/>
        <v>6678600</v>
      </c>
    </row>
    <row r="62" spans="1:5" ht="15" x14ac:dyDescent="0.35">
      <c r="A62" s="30"/>
      <c r="B62" s="23"/>
      <c r="C62" s="23"/>
      <c r="D62" s="37"/>
      <c r="E62" s="37"/>
    </row>
    <row r="63" spans="1:5" ht="15" x14ac:dyDescent="0.35">
      <c r="A63" s="26" t="s">
        <v>42</v>
      </c>
      <c r="B63" s="27">
        <f>B61+B55+B50+B48+B44+B34+B31</f>
        <v>18698832</v>
      </c>
      <c r="C63" s="27">
        <f>C61+C55+C50+C48+C44+C34+C31</f>
        <v>19112126</v>
      </c>
      <c r="D63" s="27">
        <f>D61+D55+D50+D48+D44+D34+D31</f>
        <v>19698600</v>
      </c>
      <c r="E63" s="27">
        <f>E61+E55+E50+E48+E44+E34+E31</f>
        <v>19948600</v>
      </c>
    </row>
    <row r="64" spans="1:5" ht="15" x14ac:dyDescent="0.35">
      <c r="A64" s="28"/>
      <c r="B64" s="23"/>
      <c r="C64" s="23"/>
      <c r="D64" s="37"/>
      <c r="E64" s="37"/>
    </row>
    <row r="65" spans="1:5" ht="15" x14ac:dyDescent="0.35">
      <c r="A65" s="26" t="s">
        <v>43</v>
      </c>
      <c r="B65" s="27">
        <f>B28-B63</f>
        <v>-54023</v>
      </c>
      <c r="C65" s="27">
        <f>C28-C63</f>
        <v>-451161.55000000075</v>
      </c>
      <c r="D65" s="27">
        <f>D28-D63</f>
        <v>-451694.10000000149</v>
      </c>
      <c r="E65" s="27">
        <f>E28-E63</f>
        <v>275274.35000000149</v>
      </c>
    </row>
    <row r="66" spans="1:5" ht="15" x14ac:dyDescent="0.35">
      <c r="A66" s="28"/>
      <c r="B66" s="23"/>
      <c r="C66" s="23"/>
      <c r="D66" s="37"/>
      <c r="E66" s="37"/>
    </row>
    <row r="67" spans="1:5" ht="15" x14ac:dyDescent="0.35">
      <c r="A67" s="28" t="s">
        <v>44</v>
      </c>
      <c r="B67" s="23">
        <v>430000</v>
      </c>
      <c r="C67" s="23">
        <v>500000</v>
      </c>
      <c r="D67" s="23">
        <v>500000</v>
      </c>
      <c r="E67" s="23">
        <v>500000</v>
      </c>
    </row>
    <row r="68" spans="1:5" ht="15" x14ac:dyDescent="0.35">
      <c r="A68" s="13" t="s">
        <v>45</v>
      </c>
      <c r="B68" s="23">
        <v>-5000</v>
      </c>
      <c r="C68" s="23">
        <v>-5000</v>
      </c>
      <c r="D68" s="23">
        <v>-5000</v>
      </c>
      <c r="E68" s="23">
        <v>-5000</v>
      </c>
    </row>
    <row r="69" spans="1:5" ht="15" x14ac:dyDescent="0.35">
      <c r="A69" s="26" t="s">
        <v>46</v>
      </c>
      <c r="B69" s="27">
        <f>SUM(B67:B68)</f>
        <v>425000</v>
      </c>
      <c r="C69" s="27">
        <f t="shared" ref="C69:E69" si="7">SUM(C67:C68)</f>
        <v>495000</v>
      </c>
      <c r="D69" s="27">
        <f t="shared" si="7"/>
        <v>495000</v>
      </c>
      <c r="E69" s="27">
        <f t="shared" si="7"/>
        <v>495000</v>
      </c>
    </row>
    <row r="70" spans="1:5" ht="15" x14ac:dyDescent="0.35">
      <c r="A70" s="30"/>
      <c r="B70" s="23"/>
      <c r="C70" s="23"/>
      <c r="D70" s="37"/>
      <c r="E70" s="37"/>
    </row>
    <row r="71" spans="1:5" ht="15" x14ac:dyDescent="0.35">
      <c r="A71" s="30"/>
      <c r="B71" s="23"/>
      <c r="C71" s="23"/>
      <c r="D71" s="37"/>
      <c r="E71" s="37"/>
    </row>
    <row r="72" spans="1:5" ht="15.6" thickBot="1" x14ac:dyDescent="0.4">
      <c r="A72" s="38" t="s">
        <v>47</v>
      </c>
      <c r="B72" s="31">
        <f>B65+B69</f>
        <v>370977</v>
      </c>
      <c r="C72" s="31">
        <f t="shared" ref="C72:E72" si="8">C65+C69</f>
        <v>43838.449999999255</v>
      </c>
      <c r="D72" s="31">
        <f t="shared" si="8"/>
        <v>43305.89999999851</v>
      </c>
      <c r="E72" s="31">
        <f t="shared" si="8"/>
        <v>770274.35000000149</v>
      </c>
    </row>
  </sheetData>
  <mergeCells count="2">
    <mergeCell ref="A1:E1"/>
    <mergeCell ref="B3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3EA0-2BBC-4F04-A28B-6623BF59CA47}">
  <dimension ref="A1:F25"/>
  <sheetViews>
    <sheetView tabSelected="1" workbookViewId="0">
      <selection activeCell="H20" sqref="H20"/>
    </sheetView>
  </sheetViews>
  <sheetFormatPr baseColWidth="10" defaultRowHeight="14.4" x14ac:dyDescent="0.3"/>
  <cols>
    <col min="1" max="1" width="45.21875" customWidth="1"/>
    <col min="2" max="2" width="11.5546875" customWidth="1"/>
  </cols>
  <sheetData>
    <row r="1" spans="1:6" ht="18" x14ac:dyDescent="0.35">
      <c r="A1" s="2" t="s">
        <v>48</v>
      </c>
      <c r="B1" s="3">
        <v>2025</v>
      </c>
      <c r="C1" s="3">
        <v>2026</v>
      </c>
      <c r="D1" s="3">
        <v>2027</v>
      </c>
      <c r="E1" s="3">
        <v>2028</v>
      </c>
      <c r="F1" s="15">
        <v>2029</v>
      </c>
    </row>
    <row r="2" spans="1:6" x14ac:dyDescent="0.3">
      <c r="A2" s="4" t="s">
        <v>49</v>
      </c>
      <c r="B2" s="44">
        <v>290</v>
      </c>
      <c r="C2" s="44">
        <v>280</v>
      </c>
      <c r="D2" s="44">
        <v>280</v>
      </c>
      <c r="E2" s="45">
        <v>275</v>
      </c>
      <c r="F2" s="46">
        <v>275</v>
      </c>
    </row>
    <row r="3" spans="1:6" x14ac:dyDescent="0.3">
      <c r="A3" s="4" t="s">
        <v>50</v>
      </c>
      <c r="B3" s="44">
        <v>7200</v>
      </c>
      <c r="C3" s="44">
        <v>7400</v>
      </c>
      <c r="D3" s="44">
        <v>7200</v>
      </c>
      <c r="E3" s="45">
        <v>7300</v>
      </c>
      <c r="F3" s="46">
        <v>7400</v>
      </c>
    </row>
    <row r="4" spans="1:6" x14ac:dyDescent="0.3">
      <c r="A4" s="19" t="s">
        <v>62</v>
      </c>
      <c r="B4" s="44">
        <v>1973</v>
      </c>
      <c r="C4" s="44">
        <v>2000</v>
      </c>
      <c r="D4" s="44">
        <v>2000</v>
      </c>
      <c r="E4" s="45">
        <v>2000</v>
      </c>
      <c r="F4" s="46">
        <v>2000</v>
      </c>
    </row>
    <row r="5" spans="1:6" x14ac:dyDescent="0.3">
      <c r="A5" s="4" t="s">
        <v>51</v>
      </c>
      <c r="B5" s="44">
        <v>600</v>
      </c>
      <c r="C5" s="47">
        <v>600</v>
      </c>
      <c r="D5" s="44">
        <v>800</v>
      </c>
      <c r="E5" s="45">
        <v>800</v>
      </c>
      <c r="F5" s="46">
        <v>800</v>
      </c>
    </row>
    <row r="6" spans="1:6" x14ac:dyDescent="0.3">
      <c r="A6" s="4" t="s">
        <v>52</v>
      </c>
      <c r="B6" s="44">
        <v>250</v>
      </c>
      <c r="C6" s="44">
        <v>300</v>
      </c>
      <c r="D6" s="44">
        <v>500</v>
      </c>
      <c r="E6" s="45">
        <v>700</v>
      </c>
      <c r="F6" s="46">
        <v>800</v>
      </c>
    </row>
    <row r="7" spans="1:6" x14ac:dyDescent="0.3">
      <c r="A7" s="4" t="s">
        <v>5</v>
      </c>
      <c r="B7" s="44">
        <v>300</v>
      </c>
      <c r="C7" s="44">
        <v>300</v>
      </c>
      <c r="D7" s="44">
        <v>300</v>
      </c>
      <c r="E7" s="45">
        <v>300</v>
      </c>
      <c r="F7" s="46">
        <v>300</v>
      </c>
    </row>
    <row r="8" spans="1:6" x14ac:dyDescent="0.3">
      <c r="A8" s="6"/>
      <c r="B8" s="5"/>
      <c r="C8" s="5"/>
      <c r="D8" s="5"/>
      <c r="E8" s="14"/>
      <c r="F8" s="16"/>
    </row>
    <row r="9" spans="1:6" ht="18" x14ac:dyDescent="0.35">
      <c r="A9" s="7" t="s">
        <v>53</v>
      </c>
      <c r="B9" s="8">
        <v>2025</v>
      </c>
      <c r="C9" s="8">
        <v>2026</v>
      </c>
      <c r="D9" s="8">
        <v>2027</v>
      </c>
      <c r="E9" s="20">
        <v>2028</v>
      </c>
      <c r="F9" s="21">
        <v>2029</v>
      </c>
    </row>
    <row r="10" spans="1:6" x14ac:dyDescent="0.3">
      <c r="A10" s="4" t="s">
        <v>49</v>
      </c>
      <c r="B10" s="42">
        <v>1400</v>
      </c>
      <c r="C10" s="42">
        <v>2000</v>
      </c>
      <c r="D10" s="42">
        <f>C10*(1+B25)</f>
        <v>2100</v>
      </c>
      <c r="E10" s="40">
        <v>2200</v>
      </c>
      <c r="F10" s="41">
        <v>2300</v>
      </c>
    </row>
    <row r="11" spans="1:6" x14ac:dyDescent="0.3">
      <c r="A11" s="4" t="s">
        <v>50</v>
      </c>
      <c r="B11" s="42">
        <v>250</v>
      </c>
      <c r="C11" s="42">
        <v>250</v>
      </c>
      <c r="D11" s="42">
        <v>270</v>
      </c>
      <c r="E11" s="40">
        <v>280</v>
      </c>
      <c r="F11" s="41">
        <v>290</v>
      </c>
    </row>
    <row r="12" spans="1:6" x14ac:dyDescent="0.3">
      <c r="A12" s="19" t="s">
        <v>61</v>
      </c>
      <c r="B12" s="42">
        <v>0</v>
      </c>
      <c r="C12" s="42">
        <v>0</v>
      </c>
      <c r="D12" s="42">
        <v>50</v>
      </c>
      <c r="E12" s="40">
        <v>50</v>
      </c>
      <c r="F12" s="41">
        <v>50</v>
      </c>
    </row>
    <row r="13" spans="1:6" x14ac:dyDescent="0.3">
      <c r="A13" s="4" t="s">
        <v>51</v>
      </c>
      <c r="B13" s="42">
        <v>100</v>
      </c>
      <c r="C13" s="42">
        <v>100</v>
      </c>
      <c r="D13" s="42">
        <v>100</v>
      </c>
      <c r="E13" s="40">
        <v>100</v>
      </c>
      <c r="F13" s="41">
        <v>100</v>
      </c>
    </row>
    <row r="14" spans="1:6" x14ac:dyDescent="0.3">
      <c r="A14" s="19" t="s">
        <v>52</v>
      </c>
      <c r="B14" s="42">
        <v>50</v>
      </c>
      <c r="C14" s="42">
        <v>50</v>
      </c>
      <c r="D14" s="42">
        <v>50</v>
      </c>
      <c r="E14" s="40">
        <v>50</v>
      </c>
      <c r="F14" s="41">
        <v>50</v>
      </c>
    </row>
    <row r="15" spans="1:6" x14ac:dyDescent="0.3">
      <c r="A15" s="4" t="s">
        <v>5</v>
      </c>
      <c r="B15" s="42">
        <v>600</v>
      </c>
      <c r="C15" s="42">
        <v>600</v>
      </c>
      <c r="D15" s="42">
        <v>600</v>
      </c>
      <c r="E15" s="40">
        <v>600</v>
      </c>
      <c r="F15" s="41">
        <v>600</v>
      </c>
    </row>
    <row r="16" spans="1:6" x14ac:dyDescent="0.3">
      <c r="A16" s="6"/>
      <c r="B16" s="5"/>
      <c r="C16" s="5"/>
      <c r="D16" s="5"/>
      <c r="E16" s="14"/>
      <c r="F16" s="16"/>
    </row>
    <row r="17" spans="1:6" ht="18" x14ac:dyDescent="0.35">
      <c r="A17" s="7" t="s">
        <v>54</v>
      </c>
      <c r="B17" s="8">
        <v>2025</v>
      </c>
      <c r="C17" s="8">
        <v>2026</v>
      </c>
      <c r="D17" s="8">
        <v>2027</v>
      </c>
      <c r="E17" s="20">
        <v>2028</v>
      </c>
      <c r="F17" s="21">
        <v>2029</v>
      </c>
    </row>
    <row r="18" spans="1:6" x14ac:dyDescent="0.3">
      <c r="A18" s="4" t="s">
        <v>55</v>
      </c>
      <c r="B18" s="43">
        <v>20</v>
      </c>
      <c r="C18" s="51">
        <v>20</v>
      </c>
      <c r="D18" s="51">
        <f>C18*(1+B25)</f>
        <v>21</v>
      </c>
      <c r="E18" s="40">
        <v>22</v>
      </c>
      <c r="F18" s="41">
        <v>23</v>
      </c>
    </row>
    <row r="19" spans="1:6" x14ac:dyDescent="0.3">
      <c r="A19" s="4" t="s">
        <v>56</v>
      </c>
      <c r="B19" s="43">
        <v>40</v>
      </c>
      <c r="C19" s="51">
        <v>40</v>
      </c>
      <c r="D19" s="51">
        <v>40</v>
      </c>
      <c r="E19" s="40">
        <v>40</v>
      </c>
      <c r="F19" s="41">
        <v>40</v>
      </c>
    </row>
    <row r="20" spans="1:6" x14ac:dyDescent="0.3">
      <c r="A20" s="19" t="s">
        <v>64</v>
      </c>
      <c r="B20" s="42">
        <v>20</v>
      </c>
      <c r="C20" s="42">
        <v>20</v>
      </c>
      <c r="D20" s="42">
        <v>20</v>
      </c>
      <c r="E20" s="40">
        <v>20</v>
      </c>
      <c r="F20" s="41">
        <v>20</v>
      </c>
    </row>
    <row r="21" spans="1:6" x14ac:dyDescent="0.3">
      <c r="A21" s="19"/>
      <c r="B21" s="42"/>
      <c r="C21" s="42"/>
      <c r="D21" s="42"/>
      <c r="E21" s="40"/>
      <c r="F21" s="41"/>
    </row>
    <row r="22" spans="1:6" ht="18" x14ac:dyDescent="0.35">
      <c r="A22" s="7"/>
      <c r="B22" s="8">
        <v>2025</v>
      </c>
      <c r="C22" s="8">
        <v>2026</v>
      </c>
      <c r="D22" s="8">
        <v>2027</v>
      </c>
      <c r="E22" s="20">
        <v>2028</v>
      </c>
      <c r="F22" s="21">
        <v>2029</v>
      </c>
    </row>
    <row r="23" spans="1:6" ht="15" thickBot="1" x14ac:dyDescent="0.35">
      <c r="A23" s="9" t="s">
        <v>35</v>
      </c>
      <c r="B23" s="10">
        <v>100000</v>
      </c>
      <c r="C23" s="10">
        <v>100000</v>
      </c>
      <c r="D23" s="10">
        <v>200000</v>
      </c>
      <c r="E23" s="17">
        <v>200000</v>
      </c>
      <c r="F23" s="18">
        <v>200000</v>
      </c>
    </row>
    <row r="25" spans="1:6" x14ac:dyDescent="0.3">
      <c r="A25" t="s">
        <v>63</v>
      </c>
      <c r="B25" s="39">
        <v>0.05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AE097999ED164B93C6B295E6C0BF35" ma:contentTypeVersion="18" ma:contentTypeDescription="Opprett et nytt dokument." ma:contentTypeScope="" ma:versionID="c7a7772cefe4d77213f50d8d2757591b">
  <xsd:schema xmlns:xsd="http://www.w3.org/2001/XMLSchema" xmlns:xs="http://www.w3.org/2001/XMLSchema" xmlns:p="http://schemas.microsoft.com/office/2006/metadata/properties" xmlns:ns2="ba46bb66-fa50-49b9-8412-8febb6e11332" xmlns:ns3="e036ca3f-ecbf-4189-b30d-72b670c8beab" targetNamespace="http://schemas.microsoft.com/office/2006/metadata/properties" ma:root="true" ma:fieldsID="e877ba947eed583cd25a95368c7b6668" ns2:_="" ns3:_="">
    <xsd:import namespace="ba46bb66-fa50-49b9-8412-8febb6e11332"/>
    <xsd:import namespace="e036ca3f-ecbf-4189-b30d-72b670c8be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6bb66-fa50-49b9-8412-8febb6e113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9244e3e5-3780-4ead-8e38-625ea6d11d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6ca3f-ecbf-4189-b30d-72b670c8b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038d326-9447-4264-98fc-34df5ad9a74a}" ma:internalName="TaxCatchAll" ma:showField="CatchAllData" ma:web="e036ca3f-ecbf-4189-b30d-72b670c8b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36ca3f-ecbf-4189-b30d-72b670c8beab" xsi:nil="true"/>
    <lcf76f155ced4ddcb4097134ff3c332f xmlns="ba46bb66-fa50-49b9-8412-8febb6e1133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4666A5-EA8E-403C-8228-E1C8BD3A9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46bb66-fa50-49b9-8412-8febb6e11332"/>
    <ds:schemaRef ds:uri="e036ca3f-ecbf-4189-b30d-72b670c8be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FAB57-AA7B-4615-BEA1-8CDFD4B6A32E}">
  <ds:schemaRefs>
    <ds:schemaRef ds:uri="http://schemas.microsoft.com/office/2006/metadata/properties"/>
    <ds:schemaRef ds:uri="http://schemas.microsoft.com/office/infopath/2007/PartnerControls"/>
    <ds:schemaRef ds:uri="e036ca3f-ecbf-4189-b30d-72b670c8beab"/>
    <ds:schemaRef ds:uri="ba46bb66-fa50-49b9-8412-8febb6e11332"/>
  </ds:schemaRefs>
</ds:datastoreItem>
</file>

<file path=customXml/itemProps3.xml><?xml version="1.0" encoding="utf-8"?>
<ds:datastoreItem xmlns:ds="http://schemas.openxmlformats.org/officeDocument/2006/customXml" ds:itemID="{5D6FB04B-E4E5-48F2-9F37-81EFB0EF34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Resultat</vt:lpstr>
      <vt:lpstr>Grunnlag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Livgård</dc:creator>
  <cp:lastModifiedBy>Allan Livgård</cp:lastModifiedBy>
  <dcterms:created xsi:type="dcterms:W3CDTF">2024-04-03T09:28:45Z</dcterms:created>
  <dcterms:modified xsi:type="dcterms:W3CDTF">2026-03-27T13:19:09Z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0x010100CDAE097999ED164B93C6B295E6C0BF35</vt:lpwstr>
  </property>
  <property fmtid="{D5CDD505-2E9C-101B-9397-08002B2CF9AE}" pid="3" name="MediaServiceImageTags">
    <vt:lpwstr/>
  </property>
</Properties>
</file>